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160" windowHeight="822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<sst xmlns="http://schemas.openxmlformats.org/spreadsheetml/2006/main" count="122" uniqueCount="65">
  <si>
    <t>comune</t>
  </si>
  <si>
    <t>abitanti</t>
  </si>
  <si>
    <t>consiglieri</t>
  </si>
  <si>
    <t>elettori</t>
  </si>
  <si>
    <t>TOTALE</t>
  </si>
  <si>
    <t>&lt; 3000</t>
  </si>
  <si>
    <t>3000&gt;5000</t>
  </si>
  <si>
    <t>5000&gt;10000</t>
  </si>
  <si>
    <t>10000&gt;30000</t>
  </si>
  <si>
    <t>30000&gt;100000</t>
  </si>
  <si>
    <t>INDICE DI PONDERAZIONE</t>
  </si>
  <si>
    <t>100000&gt;250000</t>
  </si>
  <si>
    <t>250000&gt;500000</t>
  </si>
  <si>
    <t>500000&gt;1000000</t>
  </si>
  <si>
    <t>&gt;1000000</t>
  </si>
  <si>
    <t xml:space="preserve">  Bientina</t>
  </si>
  <si>
    <t xml:space="preserve">  Calci</t>
  </si>
  <si>
    <t xml:space="preserve">  Calcinaia</t>
  </si>
  <si>
    <t xml:space="preserve">  Capannoli</t>
  </si>
  <si>
    <t xml:space="preserve">  Casale Marittimo</t>
  </si>
  <si>
    <t xml:space="preserve">  Casciana Terme Lari</t>
  </si>
  <si>
    <t xml:space="preserve">  Castelfranco di Sotto</t>
  </si>
  <si>
    <t xml:space="preserve">  Castellina Marittima</t>
  </si>
  <si>
    <t xml:space="preserve">  Castelnuovo di Val di Cecina</t>
  </si>
  <si>
    <t xml:space="preserve">  Chianni</t>
  </si>
  <si>
    <t xml:space="preserve">  Crespina Lorenzana</t>
  </si>
  <si>
    <t xml:space="preserve">  Fauglia</t>
  </si>
  <si>
    <t xml:space="preserve">  Guardistallo</t>
  </si>
  <si>
    <t xml:space="preserve">  Lajatico</t>
  </si>
  <si>
    <t xml:space="preserve">  Montecatini Val di Cecina</t>
  </si>
  <si>
    <t xml:space="preserve">  Montescudaio</t>
  </si>
  <si>
    <t xml:space="preserve">  Monteverdi Marittimo</t>
  </si>
  <si>
    <t xml:space="preserve">  Montopoli in Val d'Arno</t>
  </si>
  <si>
    <t xml:space="preserve">  Orciano Pisano</t>
  </si>
  <si>
    <t xml:space="preserve">  Palaia</t>
  </si>
  <si>
    <t xml:space="preserve">  Peccioli</t>
  </si>
  <si>
    <t xml:space="preserve">  Pomarance</t>
  </si>
  <si>
    <t xml:space="preserve">  Ponsacco</t>
  </si>
  <si>
    <t xml:space="preserve">  Pontedera</t>
  </si>
  <si>
    <t xml:space="preserve">  Riparbella</t>
  </si>
  <si>
    <t xml:space="preserve">  San Giuliano Terme</t>
  </si>
  <si>
    <t xml:space="preserve">  San Miniato</t>
  </si>
  <si>
    <t xml:space="preserve">  Santa Croce sull'Arno</t>
  </si>
  <si>
    <t xml:space="preserve">  Santa Luce</t>
  </si>
  <si>
    <t xml:space="preserve">  Terricciola</t>
  </si>
  <si>
    <t xml:space="preserve">  Vicopisano</t>
  </si>
  <si>
    <t xml:space="preserve">  Volterra</t>
  </si>
  <si>
    <t xml:space="preserve">  Pisa</t>
  </si>
  <si>
    <t xml:space="preserve">  Cascina</t>
  </si>
  <si>
    <t xml:space="preserve">  Vecchiano</t>
  </si>
  <si>
    <t xml:space="preserve">  Santa Maria a Monte</t>
  </si>
  <si>
    <t xml:space="preserve">  Buti</t>
  </si>
  <si>
    <t>pop.comune/pop.provincia</t>
  </si>
  <si>
    <t>eccedenza su 45</t>
  </si>
  <si>
    <t>n. comuni</t>
  </si>
  <si>
    <t>popolazione</t>
  </si>
  <si>
    <t>pop.fascia/pop.provincia</t>
  </si>
  <si>
    <t>eccedenza 35</t>
  </si>
  <si>
    <t>redistribuzione 35</t>
  </si>
  <si>
    <t>peso rideterminato 35</t>
  </si>
  <si>
    <t>peso/elettori</t>
  </si>
  <si>
    <t>n.p.</t>
  </si>
  <si>
    <t>femmine</t>
  </si>
  <si>
    <t>maschi</t>
  </si>
  <si>
    <t>Numero abitanti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</si>
</sst>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_-* #,##0.000_-;\-* #,##0.000_-;_-* &quot;-&quot;???_-;_-@_-"/>
    <numFmt numFmtId="167" formatCode="_-* #,##0.000_-;\-* #,##0.000_-;_-* &quot;-&quot;??_-;_-@_-"/>
    <numFmt numFmtId="168" formatCode="0.0000000"/>
    <numFmt numFmtId="169" formatCode="0.000000"/>
    <numFmt numFmtId="170" formatCode="0.00000"/>
    <numFmt numFmtId="171" formatCode="0.000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0000000"/>
    <numFmt numFmtId="177" formatCode="_-* #,##0.0_-;\-* #,##0.0_-;_-* &quot;-&quot;??_-;_-@_-"/>
    <numFmt numFmtId="178" formatCode="_-* #,##0.00_-;\-* #,##0.00_-;_-* &quot;-&quot;???_-;_-@_-"/>
    <numFmt numFmtId="179" formatCode="_-* #,##0.0_-;\-* #,##0.0_-;_-* &quot;-&quot;???_-;_-@_-"/>
    <numFmt numFmtId="180" formatCode="_-* #,##0_-;\-* #,##0_-;_-* &quot;-&quot;???_-;_-@_-"/>
    <numFmt numFmtId="181" formatCode="0.0"/>
    <numFmt numFmtId="182" formatCode=";;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4E79C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8" fillId="0" borderId="10" xfId="0" applyFont="1" applyBorder="1" applyAlignment="1">
      <alignment/>
    </xf>
    <xf numFmtId="180" fontId="38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164" fontId="0" fillId="0" borderId="10" xfId="45" applyNumberFormat="1" applyFont="1" applyBorder="1" applyAlignment="1">
      <alignment/>
    </xf>
    <xf numFmtId="0" fontId="0" fillId="17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 horizontal="right"/>
    </xf>
    <xf numFmtId="0" fontId="0" fillId="16" borderId="10" xfId="0" applyFill="1" applyBorder="1" applyAlignment="1">
      <alignment horizontal="lef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3" fontId="0" fillId="34" borderId="10" xfId="0" applyNumberFormat="1" applyFill="1" applyBorder="1" applyAlignment="1">
      <alignment horizontal="right"/>
    </xf>
    <xf numFmtId="3" fontId="0" fillId="16" borderId="10" xfId="0" applyNumberFormat="1" applyFill="1" applyBorder="1" applyAlignment="1">
      <alignment horizontal="right"/>
    </xf>
    <xf numFmtId="3" fontId="0" fillId="33" borderId="10" xfId="45" applyNumberFormat="1" applyFont="1" applyFill="1" applyBorder="1" applyAlignment="1">
      <alignment/>
    </xf>
    <xf numFmtId="0" fontId="0" fillId="17" borderId="10" xfId="0" applyFill="1" applyBorder="1" applyAlignment="1">
      <alignment horizontal="right"/>
    </xf>
    <xf numFmtId="0" fontId="0" fillId="17" borderId="10" xfId="0" applyFill="1" applyBorder="1" applyAlignment="1">
      <alignment horizontal="left"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 horizontal="left"/>
    </xf>
    <xf numFmtId="3" fontId="0" fillId="36" borderId="10" xfId="0" applyNumberFormat="1" applyFill="1" applyBorder="1" applyAlignment="1">
      <alignment horizontal="right"/>
    </xf>
    <xf numFmtId="3" fontId="0" fillId="17" borderId="10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3" fontId="41" fillId="0" borderId="10" xfId="45" applyFont="1" applyBorder="1" applyAlignment="1">
      <alignment/>
    </xf>
    <xf numFmtId="0" fontId="0" fillId="0" borderId="0" xfId="0" applyAlignment="1">
      <alignment horizontal="center"/>
    </xf>
    <xf numFmtId="0" fontId="0" fillId="36" borderId="12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38" fillId="0" borderId="14" xfId="45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38" fillId="0" borderId="15" xfId="0" applyNumberFormat="1" applyFont="1" applyBorder="1" applyAlignment="1">
      <alignment/>
    </xf>
    <xf numFmtId="0" fontId="38" fillId="0" borderId="15" xfId="0" applyFont="1" applyBorder="1" applyAlignment="1">
      <alignment/>
    </xf>
    <xf numFmtId="164" fontId="0" fillId="0" borderId="0" xfId="0" applyNumberFormat="1" applyBorder="1" applyAlignment="1">
      <alignment/>
    </xf>
    <xf numFmtId="18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38" fillId="0" borderId="10" xfId="45" applyNumberFormat="1" applyFont="1" applyBorder="1" applyAlignment="1">
      <alignment/>
    </xf>
    <xf numFmtId="1" fontId="38" fillId="0" borderId="10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/>
    </xf>
    <xf numFmtId="165" fontId="38" fillId="0" borderId="18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4" fontId="38" fillId="0" borderId="19" xfId="45" applyNumberFormat="1" applyFont="1" applyFill="1" applyBorder="1" applyAlignment="1">
      <alignment horizontal="center" vertical="center"/>
    </xf>
    <xf numFmtId="0" fontId="0" fillId="36" borderId="20" xfId="45" applyNumberFormat="1" applyFont="1" applyFill="1" applyBorder="1" applyAlignment="1">
      <alignment horizontal="center"/>
    </xf>
    <xf numFmtId="0" fontId="0" fillId="36" borderId="21" xfId="45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2" fillId="0" borderId="0" xfId="0" applyFont="1" applyAlignment="1">
      <alignment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17" borderId="20" xfId="45" applyNumberFormat="1" applyFont="1" applyFill="1" applyBorder="1" applyAlignment="1">
      <alignment horizontal="center"/>
    </xf>
    <xf numFmtId="0" fontId="0" fillId="17" borderId="21" xfId="45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0" zoomScaleNormal="80" zoomScalePageLayoutView="0" workbookViewId="0" topLeftCell="A4">
      <selection activeCell="A1" sqref="A1:T39"/>
    </sheetView>
  </sheetViews>
  <sheetFormatPr defaultColWidth="9.140625" defaultRowHeight="15"/>
  <cols>
    <col min="1" max="1" width="8.8515625" style="51" customWidth="1"/>
    <col min="2" max="2" width="27.28125" style="0" bestFit="1" customWidth="1"/>
    <col min="3" max="3" width="11.57421875" style="0" bestFit="1" customWidth="1"/>
    <col min="4" max="4" width="12.140625" style="0" customWidth="1"/>
    <col min="5" max="5" width="10.57421875" style="0" customWidth="1"/>
    <col min="6" max="6" width="13.28125" style="0" hidden="1" customWidth="1"/>
    <col min="7" max="7" width="11.00390625" style="0" hidden="1" customWidth="1"/>
    <col min="8" max="9" width="11.00390625" style="51" customWidth="1"/>
    <col min="10" max="10" width="2.00390625" style="0" bestFit="1" customWidth="1"/>
    <col min="11" max="11" width="15.140625" style="0" bestFit="1" customWidth="1"/>
    <col min="12" max="12" width="8.7109375" style="0" bestFit="1" customWidth="1"/>
    <col min="13" max="13" width="10.421875" style="0" hidden="1" customWidth="1"/>
    <col min="14" max="14" width="12.00390625" style="0" bestFit="1" customWidth="1"/>
    <col min="15" max="15" width="13.28125" style="0" hidden="1" customWidth="1"/>
    <col min="16" max="16" width="11.140625" style="0" hidden="1" customWidth="1"/>
    <col min="17" max="17" width="15.140625" style="0" hidden="1" customWidth="1"/>
    <col min="18" max="18" width="11.28125" style="0" hidden="1" customWidth="1"/>
    <col min="19" max="19" width="10.7109375" style="0" hidden="1" customWidth="1"/>
    <col min="20" max="20" width="14.7109375" style="0" customWidth="1"/>
    <col min="21" max="21" width="12.7109375" style="0" hidden="1" customWidth="1"/>
    <col min="22" max="22" width="11.57421875" style="0" bestFit="1" customWidth="1"/>
  </cols>
  <sheetData>
    <row r="1" spans="1:21" ht="41.25">
      <c r="A1" s="8"/>
      <c r="B1" s="79" t="s">
        <v>0</v>
      </c>
      <c r="C1" s="79" t="s">
        <v>1</v>
      </c>
      <c r="D1" s="79" t="s">
        <v>2</v>
      </c>
      <c r="E1" s="79" t="s">
        <v>3</v>
      </c>
      <c r="F1" s="8" t="s">
        <v>52</v>
      </c>
      <c r="G1" s="61" t="s">
        <v>53</v>
      </c>
      <c r="H1" s="63" t="s">
        <v>62</v>
      </c>
      <c r="I1" s="83" t="s">
        <v>63</v>
      </c>
      <c r="J1" s="75"/>
      <c r="K1" s="76" t="s">
        <v>64</v>
      </c>
      <c r="L1" s="49" t="s">
        <v>54</v>
      </c>
      <c r="M1" s="77" t="s">
        <v>55</v>
      </c>
      <c r="N1" s="78" t="s">
        <v>3</v>
      </c>
      <c r="O1" s="47" t="s">
        <v>56</v>
      </c>
      <c r="P1" s="48" t="s">
        <v>57</v>
      </c>
      <c r="Q1" s="44" t="s">
        <v>58</v>
      </c>
      <c r="R1" s="48" t="s">
        <v>59</v>
      </c>
      <c r="S1" s="49" t="s">
        <v>60</v>
      </c>
      <c r="T1" s="49" t="s">
        <v>10</v>
      </c>
      <c r="U1" s="50"/>
    </row>
    <row r="2" spans="1:21" ht="14.25">
      <c r="A2" s="22">
        <v>1</v>
      </c>
      <c r="B2" s="39" t="s">
        <v>19</v>
      </c>
      <c r="C2" s="40">
        <v>1084</v>
      </c>
      <c r="D2" s="38">
        <v>10</v>
      </c>
      <c r="E2" s="38">
        <f aca="true" t="shared" si="0" ref="E2:E38">D2+1</f>
        <v>11</v>
      </c>
      <c r="F2" s="9">
        <f aca="true" t="shared" si="1" ref="F2:F39">C2/$C$39*100</f>
        <v>0.26362508815875874</v>
      </c>
      <c r="G2" s="62" t="s">
        <v>61</v>
      </c>
      <c r="H2" s="84">
        <v>5</v>
      </c>
      <c r="I2" s="85">
        <v>6</v>
      </c>
      <c r="J2" s="52">
        <v>1</v>
      </c>
      <c r="K2" s="22" t="s">
        <v>5</v>
      </c>
      <c r="L2" s="1">
        <v>12</v>
      </c>
      <c r="M2" s="10">
        <f>SUM(C2:C13)</f>
        <v>18005</v>
      </c>
      <c r="N2" s="10">
        <f>SUM(E2:E13)</f>
        <v>132</v>
      </c>
      <c r="O2" s="9">
        <f>TRUNC(M2/$M$11*100,3)</f>
        <v>4.378</v>
      </c>
      <c r="P2" s="9"/>
      <c r="Q2" s="9">
        <f>TRUNC($P$11*O12/100,3)</f>
        <v>2.254</v>
      </c>
      <c r="R2" s="11">
        <f>SUM(O2,Q2)</f>
        <v>6.632</v>
      </c>
      <c r="S2" s="12">
        <f>TRUNC(R2/N2,3)</f>
        <v>0.05</v>
      </c>
      <c r="T2" s="7">
        <f>S2*1000</f>
        <v>50</v>
      </c>
      <c r="U2" s="13">
        <f>T2*N2</f>
        <v>6600</v>
      </c>
    </row>
    <row r="3" spans="1:21" ht="14.25">
      <c r="A3" s="22">
        <v>2</v>
      </c>
      <c r="B3" s="39" t="s">
        <v>22</v>
      </c>
      <c r="C3" s="40">
        <v>1985</v>
      </c>
      <c r="D3" s="38">
        <v>10</v>
      </c>
      <c r="E3" s="38">
        <f t="shared" si="0"/>
        <v>11</v>
      </c>
      <c r="F3" s="9">
        <f t="shared" si="1"/>
        <v>0.48274520294754253</v>
      </c>
      <c r="G3" s="62" t="s">
        <v>61</v>
      </c>
      <c r="H3" s="84">
        <v>4</v>
      </c>
      <c r="I3" s="85">
        <v>7</v>
      </c>
      <c r="J3" s="53">
        <v>2</v>
      </c>
      <c r="K3" s="14" t="s">
        <v>6</v>
      </c>
      <c r="L3" s="1">
        <v>4</v>
      </c>
      <c r="M3" s="10">
        <f>SUM(C14:C17)</f>
        <v>17614</v>
      </c>
      <c r="N3" s="10">
        <f>SUM(E14:E17)</f>
        <v>52</v>
      </c>
      <c r="O3" s="9">
        <f>TRUNC(M3/$M$11*100,3)</f>
        <v>4.283</v>
      </c>
      <c r="P3" s="9"/>
      <c r="Q3" s="9">
        <f>TRUNC($P$11*O13/100,3)</f>
        <v>2.205</v>
      </c>
      <c r="R3" s="11">
        <f>SUM(O3,Q3)</f>
        <v>6.488</v>
      </c>
      <c r="S3" s="12">
        <f>TRUNC(R3/N3,3)</f>
        <v>0.124</v>
      </c>
      <c r="T3" s="7">
        <f>S3*1000</f>
        <v>124</v>
      </c>
      <c r="U3" s="13">
        <f>T3*N3</f>
        <v>6448</v>
      </c>
    </row>
    <row r="4" spans="1:21" ht="14.25">
      <c r="A4" s="22">
        <v>3</v>
      </c>
      <c r="B4" s="39" t="s">
        <v>23</v>
      </c>
      <c r="C4" s="40">
        <v>2290</v>
      </c>
      <c r="D4" s="38">
        <v>10</v>
      </c>
      <c r="E4" s="38">
        <f t="shared" si="0"/>
        <v>11</v>
      </c>
      <c r="F4" s="9">
        <f t="shared" si="1"/>
        <v>0.5569201585641674</v>
      </c>
      <c r="G4" s="62" t="s">
        <v>61</v>
      </c>
      <c r="H4" s="84">
        <v>4</v>
      </c>
      <c r="I4" s="85">
        <v>7</v>
      </c>
      <c r="J4" s="54">
        <v>3</v>
      </c>
      <c r="K4" s="28" t="s">
        <v>7</v>
      </c>
      <c r="L4" s="1">
        <v>7</v>
      </c>
      <c r="M4" s="10">
        <f>SUM(C18:C24)</f>
        <v>45810</v>
      </c>
      <c r="N4" s="10">
        <f>SUM(E18:E24)</f>
        <v>91</v>
      </c>
      <c r="O4" s="9">
        <f>TRUNC(M4/$M$11*100,3)</f>
        <v>11.14</v>
      </c>
      <c r="P4" s="9"/>
      <c r="Q4" s="9">
        <f>TRUNC($P$11*O14/100,3)</f>
        <v>5.736</v>
      </c>
      <c r="R4" s="11">
        <f>SUM(O4,Q4)</f>
        <v>16.876</v>
      </c>
      <c r="S4" s="12">
        <f>TRUNC(R4/N4,3)</f>
        <v>0.185</v>
      </c>
      <c r="T4" s="7">
        <f>S4*1000</f>
        <v>185</v>
      </c>
      <c r="U4" s="13">
        <f>T4*N4</f>
        <v>16835</v>
      </c>
    </row>
    <row r="5" spans="1:21" ht="14.25">
      <c r="A5" s="22">
        <v>4</v>
      </c>
      <c r="B5" s="39" t="s">
        <v>24</v>
      </c>
      <c r="C5" s="40">
        <v>1457</v>
      </c>
      <c r="D5" s="38">
        <v>10</v>
      </c>
      <c r="E5" s="38">
        <f t="shared" si="0"/>
        <v>11</v>
      </c>
      <c r="F5" s="9">
        <f t="shared" si="1"/>
        <v>0.35433741092925414</v>
      </c>
      <c r="G5" s="62" t="s">
        <v>61</v>
      </c>
      <c r="H5" s="84">
        <v>3</v>
      </c>
      <c r="I5" s="85">
        <v>8</v>
      </c>
      <c r="J5" s="55">
        <v>4</v>
      </c>
      <c r="K5" s="4" t="s">
        <v>8</v>
      </c>
      <c r="L5" s="1">
        <v>11</v>
      </c>
      <c r="M5" s="10">
        <f>SUM(C25:C35)</f>
        <v>168967</v>
      </c>
      <c r="N5" s="10">
        <f>SUM(E25:E35)</f>
        <v>186</v>
      </c>
      <c r="O5" s="9">
        <f>TRUNC(M5/$M$11*100,3)</f>
        <v>41.092</v>
      </c>
      <c r="P5" s="9">
        <f>O5-35</f>
        <v>6.091999999999999</v>
      </c>
      <c r="Q5" s="9"/>
      <c r="R5" s="11">
        <f>O5-P5</f>
        <v>35</v>
      </c>
      <c r="S5" s="12">
        <f>TRUNC(R5/N5,3)</f>
        <v>0.188</v>
      </c>
      <c r="T5" s="7">
        <f>S5*1000</f>
        <v>188</v>
      </c>
      <c r="U5" s="13">
        <f>T5*N5</f>
        <v>34968</v>
      </c>
    </row>
    <row r="6" spans="1:21" ht="14.25">
      <c r="A6" s="22">
        <v>5</v>
      </c>
      <c r="B6" s="39" t="s">
        <v>27</v>
      </c>
      <c r="C6" s="40">
        <v>1254</v>
      </c>
      <c r="D6" s="38">
        <v>10</v>
      </c>
      <c r="E6" s="38">
        <f t="shared" si="0"/>
        <v>11</v>
      </c>
      <c r="F6" s="9">
        <f t="shared" si="1"/>
        <v>0.30496850604343495</v>
      </c>
      <c r="G6" s="62" t="s">
        <v>61</v>
      </c>
      <c r="H6" s="84">
        <v>5</v>
      </c>
      <c r="I6" s="85">
        <v>6</v>
      </c>
      <c r="J6" s="56">
        <v>5</v>
      </c>
      <c r="K6" s="3" t="s">
        <v>9</v>
      </c>
      <c r="L6" s="1">
        <v>3</v>
      </c>
      <c r="M6" s="10">
        <f>SUM(C36:C38)</f>
        <v>160794</v>
      </c>
      <c r="N6" s="10">
        <f>SUM(E36:E38)</f>
        <v>83</v>
      </c>
      <c r="O6" s="9">
        <f>TRUNC(M6/$M$11*100,3)</f>
        <v>39.104</v>
      </c>
      <c r="P6" s="9">
        <f>O6-35</f>
        <v>4.103999999999999</v>
      </c>
      <c r="Q6" s="9"/>
      <c r="R6" s="11">
        <f>O6-P6</f>
        <v>35</v>
      </c>
      <c r="S6" s="12">
        <f>TRUNC(R6/N6,3)</f>
        <v>0.421</v>
      </c>
      <c r="T6" s="7">
        <f>S6*1000</f>
        <v>421</v>
      </c>
      <c r="U6" s="13">
        <f>T6*N6</f>
        <v>34943</v>
      </c>
    </row>
    <row r="7" spans="1:21" ht="14.25">
      <c r="A7" s="22">
        <v>6</v>
      </c>
      <c r="B7" s="39" t="s">
        <v>28</v>
      </c>
      <c r="C7" s="40">
        <v>1376</v>
      </c>
      <c r="D7" s="38">
        <v>10</v>
      </c>
      <c r="E7" s="38">
        <f t="shared" si="0"/>
        <v>11</v>
      </c>
      <c r="F7" s="9">
        <f t="shared" si="1"/>
        <v>0.33463848829008486</v>
      </c>
      <c r="G7" s="62" t="s">
        <v>61</v>
      </c>
      <c r="H7" s="84">
        <v>3</v>
      </c>
      <c r="I7" s="85">
        <v>8</v>
      </c>
      <c r="J7" s="57">
        <v>6</v>
      </c>
      <c r="K7" s="23" t="s">
        <v>11</v>
      </c>
      <c r="L7" s="1"/>
      <c r="M7" s="1"/>
      <c r="N7" s="1"/>
      <c r="O7" s="1"/>
      <c r="P7" s="1"/>
      <c r="Q7" s="1"/>
      <c r="R7" s="15"/>
      <c r="S7" s="6"/>
      <c r="T7" s="6"/>
      <c r="U7" s="13"/>
    </row>
    <row r="8" spans="1:21" ht="14.25">
      <c r="A8" s="22">
        <v>7</v>
      </c>
      <c r="B8" s="39" t="s">
        <v>29</v>
      </c>
      <c r="C8" s="40">
        <v>1820</v>
      </c>
      <c r="D8" s="38">
        <v>10</v>
      </c>
      <c r="E8" s="38">
        <f t="shared" si="0"/>
        <v>11</v>
      </c>
      <c r="F8" s="9">
        <f t="shared" si="1"/>
        <v>0.4426177679418274</v>
      </c>
      <c r="G8" s="62" t="s">
        <v>61</v>
      </c>
      <c r="H8" s="84">
        <v>1</v>
      </c>
      <c r="I8" s="85">
        <v>10</v>
      </c>
      <c r="J8" s="58">
        <v>7</v>
      </c>
      <c r="K8" s="5" t="s">
        <v>12</v>
      </c>
      <c r="L8" s="1"/>
      <c r="M8" s="1"/>
      <c r="N8" s="1"/>
      <c r="O8" s="1"/>
      <c r="P8" s="1"/>
      <c r="Q8" s="1"/>
      <c r="R8" s="15"/>
      <c r="S8" s="6"/>
      <c r="T8" s="6"/>
      <c r="U8" s="13"/>
    </row>
    <row r="9" spans="1:21" ht="14.25">
      <c r="A9" s="22">
        <v>8</v>
      </c>
      <c r="B9" s="39" t="s">
        <v>30</v>
      </c>
      <c r="C9" s="40">
        <v>1958</v>
      </c>
      <c r="D9" s="38">
        <v>10</v>
      </c>
      <c r="E9" s="38">
        <f t="shared" si="0"/>
        <v>11</v>
      </c>
      <c r="F9" s="9">
        <f t="shared" si="1"/>
        <v>0.4761788954011527</v>
      </c>
      <c r="G9" s="62" t="s">
        <v>61</v>
      </c>
      <c r="H9" s="84">
        <v>5</v>
      </c>
      <c r="I9" s="85">
        <v>6</v>
      </c>
      <c r="J9" s="59">
        <v>8</v>
      </c>
      <c r="K9" s="26" t="s">
        <v>13</v>
      </c>
      <c r="L9" s="1"/>
      <c r="M9" s="1"/>
      <c r="N9" s="1"/>
      <c r="O9" s="1"/>
      <c r="P9" s="1"/>
      <c r="Q9" s="1"/>
      <c r="R9" s="15"/>
      <c r="S9" s="6"/>
      <c r="T9" s="6"/>
      <c r="U9" s="13"/>
    </row>
    <row r="10" spans="1:21" ht="14.25">
      <c r="A10" s="22">
        <v>9</v>
      </c>
      <c r="B10" s="39" t="s">
        <v>31</v>
      </c>
      <c r="C10" s="40">
        <v>778</v>
      </c>
      <c r="D10" s="38">
        <v>10</v>
      </c>
      <c r="E10" s="38">
        <f t="shared" si="0"/>
        <v>11</v>
      </c>
      <c r="F10" s="9">
        <f t="shared" si="1"/>
        <v>0.18920693596634158</v>
      </c>
      <c r="G10" s="62" t="s">
        <v>61</v>
      </c>
      <c r="H10" s="84">
        <v>2</v>
      </c>
      <c r="I10" s="85">
        <v>9</v>
      </c>
      <c r="J10" s="60">
        <v>9</v>
      </c>
      <c r="K10" s="27" t="s">
        <v>14</v>
      </c>
      <c r="L10" s="1"/>
      <c r="M10" s="1"/>
      <c r="N10" s="1"/>
      <c r="O10" s="1"/>
      <c r="P10" s="1"/>
      <c r="Q10" s="1"/>
      <c r="R10" s="15"/>
      <c r="S10" s="6"/>
      <c r="T10" s="6"/>
      <c r="U10" s="13"/>
    </row>
    <row r="11" spans="1:21" ht="14.25">
      <c r="A11" s="22">
        <v>10</v>
      </c>
      <c r="B11" s="39" t="s">
        <v>33</v>
      </c>
      <c r="C11" s="40">
        <v>635</v>
      </c>
      <c r="D11" s="38">
        <v>10</v>
      </c>
      <c r="E11" s="38">
        <f t="shared" si="0"/>
        <v>11</v>
      </c>
      <c r="F11" s="9">
        <f t="shared" si="1"/>
        <v>0.15442982562805516</v>
      </c>
      <c r="G11" s="62" t="s">
        <v>61</v>
      </c>
      <c r="H11" s="84">
        <v>4</v>
      </c>
      <c r="I11" s="85">
        <v>7</v>
      </c>
      <c r="J11" s="97" t="s">
        <v>4</v>
      </c>
      <c r="K11" s="98"/>
      <c r="L11" s="6">
        <f>SUM(L2:L10)</f>
        <v>37</v>
      </c>
      <c r="M11" s="80">
        <f>SUM(M2:M10)</f>
        <v>411190</v>
      </c>
      <c r="N11" s="80">
        <f>SUM(N2:N10)</f>
        <v>544</v>
      </c>
      <c r="O11" s="81">
        <f>SUM(O2:O6)</f>
        <v>99.997</v>
      </c>
      <c r="P11" s="82">
        <f>SUM(P2:P6)</f>
        <v>10.195999999999998</v>
      </c>
      <c r="Q11" s="82"/>
      <c r="R11" s="82">
        <f>SUM(R2:R6)</f>
        <v>99.99600000000001</v>
      </c>
      <c r="S11" s="12">
        <f>SUM(S2:S10)</f>
        <v>0.968</v>
      </c>
      <c r="T11" s="7">
        <f>SUM(T2:T10)</f>
        <v>968</v>
      </c>
      <c r="U11" s="13">
        <f>SUM(U2:U10)</f>
        <v>99794</v>
      </c>
    </row>
    <row r="12" spans="1:15" ht="14.25">
      <c r="A12" s="22">
        <v>11</v>
      </c>
      <c r="B12" s="39" t="s">
        <v>39</v>
      </c>
      <c r="C12" s="40">
        <v>1631</v>
      </c>
      <c r="D12" s="38">
        <v>10</v>
      </c>
      <c r="E12" s="38">
        <v>11</v>
      </c>
      <c r="F12" s="9">
        <f t="shared" si="1"/>
        <v>0.3966536151170991</v>
      </c>
      <c r="G12" s="62" t="s">
        <v>61</v>
      </c>
      <c r="H12" s="84">
        <v>5</v>
      </c>
      <c r="I12" s="85">
        <v>6</v>
      </c>
      <c r="L12" s="21"/>
      <c r="M12" s="67">
        <f>SUM(M2:M4)</f>
        <v>81429</v>
      </c>
      <c r="N12" s="68">
        <v>1</v>
      </c>
      <c r="O12" s="64">
        <f>M2/$M$12*100</f>
        <v>22.11128713357649</v>
      </c>
    </row>
    <row r="13" spans="1:15" ht="14.25">
      <c r="A13" s="22">
        <v>12</v>
      </c>
      <c r="B13" s="39" t="s">
        <v>43</v>
      </c>
      <c r="C13" s="40">
        <v>1737</v>
      </c>
      <c r="D13" s="38">
        <v>10</v>
      </c>
      <c r="E13" s="38">
        <f t="shared" si="0"/>
        <v>11</v>
      </c>
      <c r="F13" s="9">
        <f t="shared" si="1"/>
        <v>0.4224324521510737</v>
      </c>
      <c r="G13" s="62" t="s">
        <v>61</v>
      </c>
      <c r="H13" s="84">
        <v>5</v>
      </c>
      <c r="I13" s="85">
        <v>6</v>
      </c>
      <c r="L13" s="21"/>
      <c r="M13" s="69"/>
      <c r="N13" s="68">
        <v>2</v>
      </c>
      <c r="O13" s="65">
        <f>M3/$M$12*100</f>
        <v>21.631114222205845</v>
      </c>
    </row>
    <row r="14" spans="1:15" ht="14.25">
      <c r="A14" s="14">
        <v>13</v>
      </c>
      <c r="B14" s="37" t="s">
        <v>26</v>
      </c>
      <c r="C14" s="41">
        <v>3592</v>
      </c>
      <c r="D14" s="36">
        <v>12</v>
      </c>
      <c r="E14" s="36">
        <f t="shared" si="0"/>
        <v>13</v>
      </c>
      <c r="F14" s="9">
        <f t="shared" si="1"/>
        <v>0.8735621002456286</v>
      </c>
      <c r="G14" s="62" t="s">
        <v>61</v>
      </c>
      <c r="H14" s="91">
        <v>4</v>
      </c>
      <c r="I14" s="92">
        <v>9</v>
      </c>
      <c r="L14" s="21"/>
      <c r="M14" s="69"/>
      <c r="N14" s="68">
        <v>3</v>
      </c>
      <c r="O14" s="66">
        <f>M4/$M$12*100</f>
        <v>56.257598644217666</v>
      </c>
    </row>
    <row r="15" spans="1:15" ht="14.25">
      <c r="A15" s="14">
        <v>14</v>
      </c>
      <c r="B15" s="37" t="s">
        <v>34</v>
      </c>
      <c r="C15" s="41">
        <v>4572</v>
      </c>
      <c r="D15" s="36">
        <v>12</v>
      </c>
      <c r="E15" s="36">
        <f t="shared" si="0"/>
        <v>13</v>
      </c>
      <c r="F15" s="9">
        <f t="shared" si="1"/>
        <v>1.111894744521997</v>
      </c>
      <c r="G15" s="62" t="s">
        <v>61</v>
      </c>
      <c r="H15" s="91">
        <v>6</v>
      </c>
      <c r="I15" s="92">
        <v>7</v>
      </c>
      <c r="L15" s="21"/>
      <c r="M15" s="69"/>
      <c r="N15" s="68"/>
      <c r="O15" s="66">
        <f>SUM(O12:O14)</f>
        <v>100</v>
      </c>
    </row>
    <row r="16" spans="1:14" ht="14.25">
      <c r="A16" s="14">
        <v>15</v>
      </c>
      <c r="B16" s="37" t="s">
        <v>35</v>
      </c>
      <c r="C16" s="41">
        <v>4939</v>
      </c>
      <c r="D16" s="36">
        <v>12</v>
      </c>
      <c r="E16" s="36">
        <f t="shared" si="0"/>
        <v>13</v>
      </c>
      <c r="F16" s="9">
        <f t="shared" si="1"/>
        <v>1.2011478878377393</v>
      </c>
      <c r="G16" s="62" t="s">
        <v>61</v>
      </c>
      <c r="H16" s="91">
        <v>5</v>
      </c>
      <c r="I16" s="92">
        <v>8</v>
      </c>
      <c r="L16" s="21"/>
      <c r="M16" s="21"/>
      <c r="N16" s="21"/>
    </row>
    <row r="17" spans="1:9" ht="14.25">
      <c r="A17" s="14">
        <v>16</v>
      </c>
      <c r="B17" s="37" t="s">
        <v>44</v>
      </c>
      <c r="C17" s="36">
        <v>4511</v>
      </c>
      <c r="D17" s="36">
        <v>12</v>
      </c>
      <c r="E17" s="36">
        <f t="shared" si="0"/>
        <v>13</v>
      </c>
      <c r="F17" s="9">
        <f t="shared" si="1"/>
        <v>1.0970597533986721</v>
      </c>
      <c r="G17" s="62" t="s">
        <v>61</v>
      </c>
      <c r="H17" s="91">
        <v>6</v>
      </c>
      <c r="I17" s="92">
        <v>7</v>
      </c>
    </row>
    <row r="18" spans="1:15" ht="14.25">
      <c r="A18" s="28">
        <v>17</v>
      </c>
      <c r="B18" s="30" t="s">
        <v>15</v>
      </c>
      <c r="C18" s="34">
        <v>7766</v>
      </c>
      <c r="D18" s="29">
        <v>12</v>
      </c>
      <c r="E18" s="29">
        <v>13</v>
      </c>
      <c r="F18" s="9">
        <f t="shared" si="1"/>
        <v>1.888664607602325</v>
      </c>
      <c r="G18" s="62" t="s">
        <v>61</v>
      </c>
      <c r="H18" s="89">
        <v>5</v>
      </c>
      <c r="I18" s="90">
        <v>8</v>
      </c>
      <c r="O18" s="21"/>
    </row>
    <row r="19" spans="1:15" ht="14.25">
      <c r="A19" s="28">
        <v>18</v>
      </c>
      <c r="B19" s="30" t="s">
        <v>51</v>
      </c>
      <c r="C19" s="34">
        <v>5773</v>
      </c>
      <c r="D19" s="29">
        <v>12</v>
      </c>
      <c r="E19" s="29">
        <f t="shared" si="0"/>
        <v>13</v>
      </c>
      <c r="F19" s="9">
        <f t="shared" si="1"/>
        <v>1.4039738320484447</v>
      </c>
      <c r="G19" s="62" t="s">
        <v>61</v>
      </c>
      <c r="H19" s="89">
        <v>5</v>
      </c>
      <c r="I19" s="90">
        <v>8</v>
      </c>
      <c r="O19" s="21"/>
    </row>
    <row r="20" spans="1:9" ht="14.25">
      <c r="A20" s="28">
        <v>19</v>
      </c>
      <c r="B20" s="30" t="s">
        <v>16</v>
      </c>
      <c r="C20" s="34">
        <v>6409</v>
      </c>
      <c r="D20" s="29">
        <v>12</v>
      </c>
      <c r="E20" s="29">
        <f t="shared" si="0"/>
        <v>13</v>
      </c>
      <c r="F20" s="9">
        <f t="shared" si="1"/>
        <v>1.5586468542522922</v>
      </c>
      <c r="G20" s="62" t="s">
        <v>61</v>
      </c>
      <c r="H20" s="89">
        <v>4</v>
      </c>
      <c r="I20" s="90">
        <v>9</v>
      </c>
    </row>
    <row r="21" spans="1:9" ht="14.25">
      <c r="A21" s="28">
        <v>20</v>
      </c>
      <c r="B21" s="30" t="s">
        <v>18</v>
      </c>
      <c r="C21" s="34">
        <v>6213</v>
      </c>
      <c r="D21" s="29">
        <v>12</v>
      </c>
      <c r="E21" s="29">
        <f t="shared" si="0"/>
        <v>13</v>
      </c>
      <c r="F21" s="9">
        <f t="shared" si="1"/>
        <v>1.5109803253970184</v>
      </c>
      <c r="G21" s="62" t="s">
        <v>61</v>
      </c>
      <c r="H21" s="89">
        <v>7</v>
      </c>
      <c r="I21" s="90">
        <v>6</v>
      </c>
    </row>
    <row r="22" spans="1:9" ht="14.25">
      <c r="A22" s="28">
        <v>21</v>
      </c>
      <c r="B22" s="30" t="s">
        <v>25</v>
      </c>
      <c r="C22" s="34">
        <v>5325</v>
      </c>
      <c r="D22" s="29">
        <v>12</v>
      </c>
      <c r="E22" s="29">
        <f t="shared" si="0"/>
        <v>13</v>
      </c>
      <c r="F22" s="9">
        <f t="shared" si="1"/>
        <v>1.2950217660935335</v>
      </c>
      <c r="G22" s="62" t="s">
        <v>61</v>
      </c>
      <c r="H22" s="89">
        <v>7</v>
      </c>
      <c r="I22" s="90">
        <v>6</v>
      </c>
    </row>
    <row r="23" spans="1:9" ht="14.25">
      <c r="A23" s="28">
        <v>22</v>
      </c>
      <c r="B23" s="30" t="s">
        <v>36</v>
      </c>
      <c r="C23" s="34">
        <v>5845</v>
      </c>
      <c r="D23" s="29">
        <v>12</v>
      </c>
      <c r="E23" s="29">
        <f t="shared" si="0"/>
        <v>13</v>
      </c>
      <c r="F23" s="9">
        <f t="shared" si="1"/>
        <v>1.4214839855054842</v>
      </c>
      <c r="G23" s="62" t="s">
        <v>61</v>
      </c>
      <c r="H23" s="89">
        <v>4</v>
      </c>
      <c r="I23" s="90">
        <v>9</v>
      </c>
    </row>
    <row r="24" spans="1:9" ht="14.25">
      <c r="A24" s="28">
        <v>23</v>
      </c>
      <c r="B24" s="30" t="s">
        <v>45</v>
      </c>
      <c r="C24" s="34">
        <v>8479</v>
      </c>
      <c r="D24" s="29">
        <v>12</v>
      </c>
      <c r="E24" s="29">
        <f t="shared" si="0"/>
        <v>13</v>
      </c>
      <c r="F24" s="9">
        <f t="shared" si="1"/>
        <v>2.0620637661421726</v>
      </c>
      <c r="G24" s="62" t="s">
        <v>61</v>
      </c>
      <c r="H24" s="95">
        <v>5</v>
      </c>
      <c r="I24" s="96">
        <v>8</v>
      </c>
    </row>
    <row r="25" spans="1:9" ht="14.25">
      <c r="A25" s="4">
        <v>24</v>
      </c>
      <c r="B25" s="32" t="s">
        <v>17</v>
      </c>
      <c r="C25" s="33">
        <v>11684</v>
      </c>
      <c r="D25" s="31">
        <v>16</v>
      </c>
      <c r="E25" s="31">
        <f t="shared" si="0"/>
        <v>17</v>
      </c>
      <c r="F25" s="9">
        <f t="shared" si="1"/>
        <v>2.841508791556215</v>
      </c>
      <c r="G25" s="62" t="s">
        <v>61</v>
      </c>
      <c r="H25" s="86">
        <v>6</v>
      </c>
      <c r="I25" s="87">
        <v>11</v>
      </c>
    </row>
    <row r="26" spans="1:9" ht="14.25">
      <c r="A26" s="4">
        <v>25</v>
      </c>
      <c r="B26" s="32" t="s">
        <v>20</v>
      </c>
      <c r="C26" s="33">
        <v>12366</v>
      </c>
      <c r="D26" s="31">
        <v>16</v>
      </c>
      <c r="E26" s="31">
        <f t="shared" si="0"/>
        <v>17</v>
      </c>
      <c r="F26" s="9">
        <f t="shared" si="1"/>
        <v>3.007368856246504</v>
      </c>
      <c r="G26" s="62" t="s">
        <v>61</v>
      </c>
      <c r="H26" s="86">
        <v>7</v>
      </c>
      <c r="I26" s="87">
        <v>10</v>
      </c>
    </row>
    <row r="27" spans="1:9" ht="14.25">
      <c r="A27" s="4">
        <v>26</v>
      </c>
      <c r="B27" s="32" t="s">
        <v>21</v>
      </c>
      <c r="C27" s="33">
        <v>12904</v>
      </c>
      <c r="D27" s="31">
        <v>16</v>
      </c>
      <c r="E27" s="31">
        <f t="shared" si="0"/>
        <v>17</v>
      </c>
      <c r="F27" s="9">
        <f t="shared" si="1"/>
        <v>3.1382086140227146</v>
      </c>
      <c r="G27" s="62" t="s">
        <v>61</v>
      </c>
      <c r="H27" s="86">
        <v>8</v>
      </c>
      <c r="I27" s="87">
        <v>9</v>
      </c>
    </row>
    <row r="28" spans="1:20" ht="14.25">
      <c r="A28" s="4">
        <v>27</v>
      </c>
      <c r="B28" s="32" t="s">
        <v>32</v>
      </c>
      <c r="C28" s="33">
        <v>11167</v>
      </c>
      <c r="D28" s="31">
        <v>16</v>
      </c>
      <c r="E28" s="31">
        <v>16</v>
      </c>
      <c r="F28" s="9">
        <f t="shared" si="1"/>
        <v>2.7157761618716405</v>
      </c>
      <c r="G28" s="62" t="s">
        <v>61</v>
      </c>
      <c r="H28" s="86">
        <v>6</v>
      </c>
      <c r="I28" s="87">
        <v>10</v>
      </c>
      <c r="T28" s="88"/>
    </row>
    <row r="29" spans="1:9" ht="14.25">
      <c r="A29" s="4">
        <v>28</v>
      </c>
      <c r="B29" s="32" t="s">
        <v>37</v>
      </c>
      <c r="C29" s="33">
        <v>15237</v>
      </c>
      <c r="D29" s="31">
        <v>16</v>
      </c>
      <c r="E29" s="31">
        <f t="shared" si="0"/>
        <v>17</v>
      </c>
      <c r="F29" s="9">
        <f t="shared" si="1"/>
        <v>3.705586225345947</v>
      </c>
      <c r="G29" s="62" t="s">
        <v>61</v>
      </c>
      <c r="H29" s="86">
        <v>7</v>
      </c>
      <c r="I29" s="87">
        <v>10</v>
      </c>
    </row>
    <row r="30" spans="1:9" ht="14.25">
      <c r="A30" s="4">
        <v>29</v>
      </c>
      <c r="B30" s="32" t="s">
        <v>38</v>
      </c>
      <c r="C30" s="33">
        <v>28061</v>
      </c>
      <c r="D30" s="31">
        <v>16</v>
      </c>
      <c r="E30" s="31">
        <f t="shared" si="0"/>
        <v>17</v>
      </c>
      <c r="F30" s="9">
        <f t="shared" si="1"/>
        <v>6.824339113305284</v>
      </c>
      <c r="G30" s="62" t="s">
        <v>61</v>
      </c>
      <c r="H30" s="86">
        <v>5</v>
      </c>
      <c r="I30" s="87">
        <v>12</v>
      </c>
    </row>
    <row r="31" spans="1:9" ht="14.25">
      <c r="A31" s="4">
        <v>30</v>
      </c>
      <c r="B31" s="32" t="s">
        <v>41</v>
      </c>
      <c r="C31" s="33">
        <v>27585</v>
      </c>
      <c r="D31" s="31">
        <v>16</v>
      </c>
      <c r="E31" s="31">
        <f t="shared" si="0"/>
        <v>17</v>
      </c>
      <c r="F31" s="9">
        <f t="shared" si="1"/>
        <v>6.708577543228192</v>
      </c>
      <c r="G31" s="62" t="s">
        <v>61</v>
      </c>
      <c r="H31" s="86">
        <v>6</v>
      </c>
      <c r="I31" s="87">
        <v>11</v>
      </c>
    </row>
    <row r="32" spans="1:9" ht="14.25">
      <c r="A32" s="4">
        <v>31</v>
      </c>
      <c r="B32" s="32" t="s">
        <v>42</v>
      </c>
      <c r="C32" s="33">
        <v>14061</v>
      </c>
      <c r="D32" s="31">
        <v>16</v>
      </c>
      <c r="E32" s="31">
        <f t="shared" si="0"/>
        <v>17</v>
      </c>
      <c r="F32" s="9">
        <f t="shared" si="1"/>
        <v>3.419587052214305</v>
      </c>
      <c r="G32" s="62" t="s">
        <v>61</v>
      </c>
      <c r="H32" s="86">
        <v>8</v>
      </c>
      <c r="I32" s="87">
        <v>9</v>
      </c>
    </row>
    <row r="33" spans="1:9" ht="14.25">
      <c r="A33" s="4">
        <v>32</v>
      </c>
      <c r="B33" s="32" t="s">
        <v>50</v>
      </c>
      <c r="C33" s="33">
        <v>12847</v>
      </c>
      <c r="D33" s="31">
        <v>16</v>
      </c>
      <c r="E33" s="31">
        <f t="shared" si="0"/>
        <v>17</v>
      </c>
      <c r="F33" s="9">
        <f t="shared" si="1"/>
        <v>3.1243464092025586</v>
      </c>
      <c r="G33" s="62" t="s">
        <v>61</v>
      </c>
      <c r="H33" s="86">
        <v>7</v>
      </c>
      <c r="I33" s="87">
        <v>10</v>
      </c>
    </row>
    <row r="34" spans="1:9" ht="14.25">
      <c r="A34" s="4">
        <v>33</v>
      </c>
      <c r="B34" s="32" t="s">
        <v>49</v>
      </c>
      <c r="C34" s="33">
        <v>12366</v>
      </c>
      <c r="D34" s="31">
        <v>16</v>
      </c>
      <c r="E34" s="31">
        <f t="shared" si="0"/>
        <v>17</v>
      </c>
      <c r="F34" s="9">
        <f t="shared" si="1"/>
        <v>3.007368856246504</v>
      </c>
      <c r="G34" s="62" t="s">
        <v>61</v>
      </c>
      <c r="H34" s="86">
        <v>8</v>
      </c>
      <c r="I34" s="87">
        <v>9</v>
      </c>
    </row>
    <row r="35" spans="1:9" ht="14.25">
      <c r="A35" s="4">
        <v>34</v>
      </c>
      <c r="B35" s="32" t="s">
        <v>46</v>
      </c>
      <c r="C35" s="33">
        <v>10689</v>
      </c>
      <c r="D35" s="31">
        <v>16</v>
      </c>
      <c r="E35" s="31">
        <f t="shared" si="0"/>
        <v>17</v>
      </c>
      <c r="F35" s="9">
        <f t="shared" si="1"/>
        <v>2.5995281986429633</v>
      </c>
      <c r="G35" s="62" t="s">
        <v>61</v>
      </c>
      <c r="H35" s="86">
        <v>9</v>
      </c>
      <c r="I35" s="87">
        <v>8</v>
      </c>
    </row>
    <row r="36" spans="1:9" ht="14.25">
      <c r="A36" s="3">
        <v>35</v>
      </c>
      <c r="B36" s="2" t="s">
        <v>48</v>
      </c>
      <c r="C36" s="35">
        <v>43833</v>
      </c>
      <c r="D36" s="2">
        <v>24</v>
      </c>
      <c r="E36" s="2">
        <f t="shared" si="0"/>
        <v>25</v>
      </c>
      <c r="F36" s="9">
        <f t="shared" si="1"/>
        <v>10.660035506700066</v>
      </c>
      <c r="G36" s="62" t="s">
        <v>61</v>
      </c>
      <c r="H36" s="93">
        <v>9</v>
      </c>
      <c r="I36" s="94">
        <v>16</v>
      </c>
    </row>
    <row r="37" spans="1:9" ht="14.25">
      <c r="A37" s="3">
        <v>36</v>
      </c>
      <c r="B37" s="2" t="s">
        <v>47</v>
      </c>
      <c r="C37" s="35">
        <v>85858</v>
      </c>
      <c r="D37" s="2">
        <v>32</v>
      </c>
      <c r="E37" s="2">
        <f t="shared" si="0"/>
        <v>33</v>
      </c>
      <c r="F37" s="9">
        <f t="shared" si="1"/>
        <v>20.880371604367813</v>
      </c>
      <c r="G37" s="62" t="s">
        <v>61</v>
      </c>
      <c r="H37" s="93">
        <v>11</v>
      </c>
      <c r="I37" s="94">
        <v>22</v>
      </c>
    </row>
    <row r="38" spans="1:9" ht="14.25">
      <c r="A38" s="3">
        <v>37</v>
      </c>
      <c r="B38" s="2" t="s">
        <v>40</v>
      </c>
      <c r="C38" s="35">
        <v>31103</v>
      </c>
      <c r="D38" s="2">
        <v>24</v>
      </c>
      <c r="E38" s="2">
        <f t="shared" si="0"/>
        <v>25</v>
      </c>
      <c r="F38" s="9">
        <f t="shared" si="1"/>
        <v>7.564143096865196</v>
      </c>
      <c r="G38" s="62" t="s">
        <v>61</v>
      </c>
      <c r="H38" s="93">
        <v>9</v>
      </c>
      <c r="I38" s="94">
        <v>16</v>
      </c>
    </row>
    <row r="39" spans="1:9" ht="15" thickBot="1">
      <c r="A39" s="42"/>
      <c r="B39" s="6" t="s">
        <v>4</v>
      </c>
      <c r="C39" s="70">
        <v>411190</v>
      </c>
      <c r="D39" s="6">
        <f>SUM(D2:D38)</f>
        <v>508</v>
      </c>
      <c r="E39" s="6">
        <f>SUM(E2:E38)</f>
        <v>544</v>
      </c>
      <c r="F39" s="71">
        <f t="shared" si="1"/>
        <v>100</v>
      </c>
      <c r="G39" s="72"/>
      <c r="H39" s="73">
        <f>SUM(H2:H38)</f>
        <v>210</v>
      </c>
      <c r="I39" s="74">
        <f>SUM(I2:I38)</f>
        <v>334</v>
      </c>
    </row>
  </sheetData>
  <sheetProtection/>
  <mergeCells count="1">
    <mergeCell ref="J11:K1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15.140625" style="0" bestFit="1" customWidth="1"/>
    <col min="4" max="4" width="10.421875" style="0" bestFit="1" customWidth="1"/>
    <col min="6" max="6" width="13.00390625" style="0" customWidth="1"/>
    <col min="8" max="8" width="13.421875" style="0" customWidth="1"/>
    <col min="9" max="9" width="11.7109375" style="0" customWidth="1"/>
    <col min="10" max="10" width="12.8515625" style="0" customWidth="1"/>
    <col min="11" max="11" width="15.421875" style="0" customWidth="1"/>
  </cols>
  <sheetData>
    <row r="1" spans="3:12" s="43" customFormat="1" ht="41.25">
      <c r="C1" s="44" t="s">
        <v>54</v>
      </c>
      <c r="D1" s="45" t="s">
        <v>55</v>
      </c>
      <c r="E1" s="46" t="s">
        <v>3</v>
      </c>
      <c r="F1" s="47" t="s">
        <v>56</v>
      </c>
      <c r="G1" s="48" t="s">
        <v>57</v>
      </c>
      <c r="H1" s="44" t="s">
        <v>58</v>
      </c>
      <c r="I1" s="48" t="s">
        <v>59</v>
      </c>
      <c r="J1" s="49" t="s">
        <v>60</v>
      </c>
      <c r="K1" s="49" t="s">
        <v>10</v>
      </c>
      <c r="L1" s="50"/>
    </row>
    <row r="2" spans="1:12" ht="14.25">
      <c r="A2" s="22">
        <v>1</v>
      </c>
      <c r="B2" s="22" t="s">
        <v>5</v>
      </c>
      <c r="C2" s="1">
        <v>12</v>
      </c>
      <c r="D2" s="10">
        <f>SUM(Foglio1!C2,Foglio1!C3:C5,Foglio1!C6:C10,Foglio1!C11,Foglio1!C12,Foglio1!C13)</f>
        <v>18005</v>
      </c>
      <c r="E2" s="10">
        <v>114</v>
      </c>
      <c r="F2" s="9">
        <f>TRUNC(D2/$D$11*100,3)</f>
        <v>4.378</v>
      </c>
      <c r="G2" s="9"/>
      <c r="H2" s="9">
        <f>TRUNC($G$11*F12/100,3)</f>
        <v>2.254</v>
      </c>
      <c r="I2" s="11">
        <f>SUM(F2,H2)</f>
        <v>6.632</v>
      </c>
      <c r="J2" s="12">
        <f>TRUNC(I2/E2,3)</f>
        <v>0.058</v>
      </c>
      <c r="K2" s="7">
        <f>J2*1000</f>
        <v>58</v>
      </c>
      <c r="L2" s="13">
        <f>K2*E2</f>
        <v>6612</v>
      </c>
    </row>
    <row r="3" spans="1:12" ht="14.25">
      <c r="A3" s="14">
        <v>2</v>
      </c>
      <c r="B3" s="14" t="s">
        <v>6</v>
      </c>
      <c r="C3" s="1">
        <v>4</v>
      </c>
      <c r="D3" s="10">
        <f>SUM(Foglio1!C14,Foglio1!C15:C16,Foglio1!C17)</f>
        <v>17614</v>
      </c>
      <c r="E3" s="10">
        <f>SUM(Foglio1!E14,Foglio1!E15:E16,Foglio1!E17)</f>
        <v>52</v>
      </c>
      <c r="F3" s="9">
        <f>TRUNC(D3/$D$11*100,3)</f>
        <v>4.283</v>
      </c>
      <c r="G3" s="9"/>
      <c r="H3" s="9">
        <f>TRUNC($G$11*F13/100,3)</f>
        <v>2.205</v>
      </c>
      <c r="I3" s="11">
        <f>SUM(F3,H3)</f>
        <v>6.488</v>
      </c>
      <c r="J3" s="12">
        <f>TRUNC(I3/E3,3)</f>
        <v>0.124</v>
      </c>
      <c r="K3" s="7">
        <f>J3*1000</f>
        <v>124</v>
      </c>
      <c r="L3" s="13">
        <f>K3*E3</f>
        <v>6448</v>
      </c>
    </row>
    <row r="4" spans="1:12" ht="14.25">
      <c r="A4" s="24">
        <v>3</v>
      </c>
      <c r="B4" s="28" t="s">
        <v>7</v>
      </c>
      <c r="C4" s="1">
        <v>7</v>
      </c>
      <c r="D4" s="10">
        <f>SUM(Foglio1!C18:C20,Foglio1!C21,Foglio1!C22,Foglio1!C23,Foglio1!C24)</f>
        <v>45810</v>
      </c>
      <c r="E4" s="10">
        <f>SUM(Foglio1!E18:E20,Foglio1!E21,Foglio1!E22,Foglio1!E23,Foglio1!E24)</f>
        <v>91</v>
      </c>
      <c r="F4" s="9">
        <f>TRUNC(D4/$D$11*100,3)</f>
        <v>11.14</v>
      </c>
      <c r="G4" s="9"/>
      <c r="H4" s="9">
        <f>TRUNC($G$11*F14/100,3)</f>
        <v>5.736</v>
      </c>
      <c r="I4" s="11">
        <f>SUM(F4,H4)</f>
        <v>16.876</v>
      </c>
      <c r="J4" s="12">
        <f>TRUNC(I4/E4,3)</f>
        <v>0.185</v>
      </c>
      <c r="K4" s="7">
        <f>J4*1000</f>
        <v>185</v>
      </c>
      <c r="L4" s="13">
        <f>K4*E4</f>
        <v>16835</v>
      </c>
    </row>
    <row r="5" spans="1:12" ht="14.25">
      <c r="A5" s="4">
        <v>4</v>
      </c>
      <c r="B5" s="4" t="s">
        <v>8</v>
      </c>
      <c r="C5" s="1">
        <v>11</v>
      </c>
      <c r="D5" s="10">
        <f>SUM(Foglio1!C25,Foglio1!C26,Foglio1!C27,Foglio1!C28,Foglio1!C29:C30,Foglio1!C31:C32,Foglio1!C33,Foglio1!C34,Foglio1!C35)</f>
        <v>168967</v>
      </c>
      <c r="E5" s="10">
        <f>SUM(Foglio1!E25,Foglio1!E26,Foglio1!E27,Foglio1!E28,Foglio1!E29:E30,Foglio1!E31:E32,Foglio1!E33,Foglio1!E34,Foglio1!E35)</f>
        <v>186</v>
      </c>
      <c r="F5" s="9">
        <f>TRUNC(D5/$D$11*100,3)</f>
        <v>41.092</v>
      </c>
      <c r="G5" s="9">
        <f>F5-35</f>
        <v>6.091999999999999</v>
      </c>
      <c r="H5" s="9"/>
      <c r="I5" s="11">
        <f>F5-G5</f>
        <v>35</v>
      </c>
      <c r="J5" s="12">
        <f>TRUNC(I5/E5,3)</f>
        <v>0.188</v>
      </c>
      <c r="K5" s="7">
        <f>J5*1000</f>
        <v>188</v>
      </c>
      <c r="L5" s="13">
        <f>K5*E5</f>
        <v>34968</v>
      </c>
    </row>
    <row r="6" spans="1:12" ht="14.25">
      <c r="A6" s="3">
        <v>5</v>
      </c>
      <c r="B6" s="3" t="s">
        <v>9</v>
      </c>
      <c r="C6" s="1">
        <v>3</v>
      </c>
      <c r="D6" s="10">
        <f>SUM(Foglio1!C38,Foglio1!C37,Foglio1!C36)</f>
        <v>160794</v>
      </c>
      <c r="E6" s="10">
        <f>SUM(Foglio1!E38,Foglio1!E37,Foglio1!E36)</f>
        <v>83</v>
      </c>
      <c r="F6" s="9">
        <f>TRUNC(D6/$D$11*100,3)</f>
        <v>39.104</v>
      </c>
      <c r="G6" s="9">
        <f>F6-35</f>
        <v>4.103999999999999</v>
      </c>
      <c r="H6" s="9"/>
      <c r="I6" s="11">
        <f>F6-G6</f>
        <v>35</v>
      </c>
      <c r="J6" s="12">
        <f>TRUNC(I6/E6,3)</f>
        <v>0.421</v>
      </c>
      <c r="K6" s="7">
        <f>J6*1000</f>
        <v>421</v>
      </c>
      <c r="L6" s="13">
        <f>K6*E6</f>
        <v>34943</v>
      </c>
    </row>
    <row r="7" spans="1:12" ht="14.25">
      <c r="A7" s="23">
        <v>6</v>
      </c>
      <c r="B7" s="23" t="s">
        <v>11</v>
      </c>
      <c r="C7" s="1"/>
      <c r="D7" s="1"/>
      <c r="E7" s="1"/>
      <c r="F7" s="1"/>
      <c r="G7" s="1"/>
      <c r="H7" s="1"/>
      <c r="I7" s="15"/>
      <c r="J7" s="6"/>
      <c r="K7" s="6"/>
      <c r="L7" s="13"/>
    </row>
    <row r="8" spans="1:12" ht="14.25">
      <c r="A8" s="5">
        <v>7</v>
      </c>
      <c r="B8" s="5" t="s">
        <v>12</v>
      </c>
      <c r="C8" s="1"/>
      <c r="D8" s="1"/>
      <c r="E8" s="1"/>
      <c r="F8" s="1"/>
      <c r="G8" s="1"/>
      <c r="H8" s="1"/>
      <c r="I8" s="15"/>
      <c r="J8" s="6"/>
      <c r="K8" s="6"/>
      <c r="L8" s="13"/>
    </row>
    <row r="9" spans="1:12" ht="14.25">
      <c r="A9" s="26">
        <v>8</v>
      </c>
      <c r="B9" s="26" t="s">
        <v>13</v>
      </c>
      <c r="C9" s="1"/>
      <c r="D9" s="1"/>
      <c r="E9" s="1"/>
      <c r="F9" s="1"/>
      <c r="G9" s="1"/>
      <c r="H9" s="1"/>
      <c r="I9" s="15"/>
      <c r="J9" s="6"/>
      <c r="K9" s="6"/>
      <c r="L9" s="13"/>
    </row>
    <row r="10" spans="1:12" ht="14.25">
      <c r="A10" s="25">
        <v>9</v>
      </c>
      <c r="B10" s="27" t="s">
        <v>14</v>
      </c>
      <c r="C10" s="1"/>
      <c r="D10" s="1"/>
      <c r="E10" s="1"/>
      <c r="F10" s="1"/>
      <c r="G10" s="1"/>
      <c r="H10" s="1"/>
      <c r="I10" s="15"/>
      <c r="J10" s="6"/>
      <c r="K10" s="6"/>
      <c r="L10" s="13"/>
    </row>
    <row r="11" spans="1:12" ht="14.25">
      <c r="A11" s="99" t="s">
        <v>4</v>
      </c>
      <c r="B11" s="99"/>
      <c r="C11" s="16">
        <f>SUM(C2:C10)</f>
        <v>37</v>
      </c>
      <c r="D11" s="17">
        <f>SUM(D2:D10)</f>
        <v>411190</v>
      </c>
      <c r="E11" s="17">
        <f>SUM(E2:E10)</f>
        <v>526</v>
      </c>
      <c r="F11" s="9">
        <f>SUM(F2:F6)</f>
        <v>99.997</v>
      </c>
      <c r="G11" s="9">
        <f>SUM(G2:G6)</f>
        <v>10.195999999999998</v>
      </c>
      <c r="H11" s="9"/>
      <c r="I11" s="11">
        <f>SUM(I2:I6)</f>
        <v>99.99600000000001</v>
      </c>
      <c r="J11" s="12">
        <f>SUM(J2:J10)</f>
        <v>0.976</v>
      </c>
      <c r="K11" s="7">
        <f>SUM(K2:K10)</f>
        <v>976</v>
      </c>
      <c r="L11" s="13">
        <f>SUM(L2:L10)</f>
        <v>99806</v>
      </c>
    </row>
    <row r="12" spans="4:6" ht="14.25">
      <c r="D12" s="18">
        <f>SUM(D2:D4)</f>
        <v>81429</v>
      </c>
      <c r="E12">
        <v>1</v>
      </c>
      <c r="F12" s="19">
        <f>D2/$D$12*100</f>
        <v>22.11128713357649</v>
      </c>
    </row>
    <row r="13" spans="5:6" ht="14.25">
      <c r="E13">
        <v>2</v>
      </c>
      <c r="F13" s="19">
        <f>D3/$D$12*100</f>
        <v>21.631114222205845</v>
      </c>
    </row>
    <row r="14" spans="5:6" ht="14.25">
      <c r="E14">
        <v>3</v>
      </c>
      <c r="F14" s="19">
        <f>D4/$D$12*100</f>
        <v>56.257598644217666</v>
      </c>
    </row>
    <row r="15" ht="14.25">
      <c r="F15" s="20">
        <f>SUM(F12:F14)</f>
        <v>100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Cheli</dc:creator>
  <cp:keywords/>
  <dc:description/>
  <cp:lastModifiedBy>BERTELLI, LUISA</cp:lastModifiedBy>
  <cp:lastPrinted>2019-02-06T07:32:25Z</cp:lastPrinted>
  <dcterms:created xsi:type="dcterms:W3CDTF">2014-06-27T10:13:51Z</dcterms:created>
  <dcterms:modified xsi:type="dcterms:W3CDTF">2019-02-06T07:32:30Z</dcterms:modified>
  <cp:category/>
  <cp:version/>
  <cp:contentType/>
  <cp:contentStatus/>
</cp:coreProperties>
</file>